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입력" sheetId="1" state="visible" r:id="rId1"/>
    <sheet xmlns:r="http://schemas.openxmlformats.org/officeDocument/2006/relationships" name="계산" sheetId="2" state="visible" r:id="rId2"/>
    <sheet xmlns:r="http://schemas.openxmlformats.org/officeDocument/2006/relationships" name="대시보드" sheetId="3" state="visible" r:id="rId3"/>
    <sheet xmlns:r="http://schemas.openxmlformats.org/officeDocument/2006/relationships" name="사용 가이드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&quot;%&quot;"/>
    <numFmt numFmtId="166" formatCode="0.0&quot;배&quot;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1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1D4ED8"/>
      </patternFill>
    </fill>
    <fill>
      <patternFill patternType="solid">
        <fgColor rgb="00DBEAFE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vertical="center"/>
    </xf>
    <xf numFmtId="3" fontId="0" fillId="2" borderId="1" applyAlignment="1" applyProtection="1" pivotButton="0" quotePrefix="0" xfId="0">
      <alignment vertical="center"/>
      <protection locked="0" hidden="0"/>
    </xf>
    <xf numFmtId="164" fontId="0" fillId="2" borderId="1" applyAlignment="1" applyProtection="1" pivotButton="0" quotePrefix="0" xfId="0">
      <alignment vertical="center"/>
      <protection locked="0" hidden="0"/>
    </xf>
    <xf numFmtId="1" fontId="0" fillId="2" borderId="1" applyAlignment="1" applyProtection="1" pivotButton="0" quotePrefix="0" xfId="0">
      <alignment vertical="center"/>
      <protection locked="0" hidden="0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3" fontId="0" fillId="4" borderId="1" applyAlignment="1" pivotButton="0" quotePrefix="0" xfId="0">
      <alignment vertical="center"/>
    </xf>
    <xf numFmtId="3" fontId="0" fillId="5" borderId="1" pivotButton="0" quotePrefix="0" xfId="0"/>
    <xf numFmtId="3" fontId="4" fillId="5" borderId="1" pivotButton="0" quotePrefix="0" xfId="0"/>
    <xf numFmtId="165" fontId="0" fillId="5" borderId="1" pivotButton="0" quotePrefix="0" xfId="0"/>
    <xf numFmtId="166" fontId="0" fillId="5" borderId="1" pivotButton="0" quotePrefix="0" xfId="0"/>
    <xf numFmtId="0" fontId="2" fillId="0" borderId="0" pivotButton="0" quotePrefix="0" xfId="0"/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3" fillId="3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복리 성장 vs 투자 원금</a:t>
            </a:r>
          </a:p>
        </rich>
      </tx>
    </title>
    <plotArea>
      <lineChart>
        <grouping val="standard"/>
        <ser>
          <idx val="0"/>
          <order val="0"/>
          <tx>
            <strRef>
              <f>'계산'!E1</f>
            </strRef>
          </tx>
          <spPr>
            <a:ln xmlns:a="http://schemas.openxmlformats.org/drawingml/2006/main" w="28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'계산'!$A$2:$A$31</f>
            </numRef>
          </cat>
          <val>
            <numRef>
              <f>'계산'!$E$2:$E$31</f>
            </numRef>
          </val>
        </ser>
        <ser>
          <idx val="1"/>
          <order val="1"/>
          <tx>
            <strRef>
              <f>'계산'!F1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'계산'!$A$2:$A$31</f>
            </numRef>
          </cat>
          <val>
            <numRef>
              <f>'계산'!$F$2:$F$31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원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8640000" cy="54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</cols>
  <sheetData>
    <row r="1">
      <c r="A1" s="1" t="inlineStr">
        <is>
          <t>💰 복리 수익 시뮬레이터</t>
        </is>
      </c>
    </row>
    <row r="4">
      <c r="A4" s="2" t="inlineStr">
        <is>
          <t>초기 투자금(원)</t>
        </is>
      </c>
      <c r="B4" s="3" t="n">
        <v>10000000</v>
      </c>
    </row>
    <row r="5">
      <c r="A5" s="2" t="inlineStr">
        <is>
          <t>월 추가 투자금(원)</t>
        </is>
      </c>
      <c r="B5" s="3" t="n">
        <v>500000</v>
      </c>
    </row>
    <row r="6">
      <c r="A6" s="2" t="inlineStr">
        <is>
          <t>연이율(%)</t>
        </is>
      </c>
      <c r="B6" s="4" t="n">
        <v>8</v>
      </c>
    </row>
    <row r="7">
      <c r="A7" s="2" t="inlineStr">
        <is>
          <t>투자 기간(년)</t>
        </is>
      </c>
      <c r="B7" s="5" t="n">
        <v>20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dataValidations count="3">
    <dataValidation sqref="B4 B5" showDropDown="0" showInputMessage="0" showErrorMessage="0" allowBlank="0" errorTitle="입력 오류" error="숫자만 입력 가능합니다." promptTitle="입력 안내" prompt="0 ~ 99,999,999,999 범위의 숫자를 입력하세요." type="decimal" operator="between">
      <formula1>0</formula1>
      <formula2>99999999999</formula2>
    </dataValidation>
    <dataValidation sqref="B6" showDropDown="0" showInputMessage="0" showErrorMessage="0" allowBlank="0" errorTitle="입력 오류" error="숫자만 입력 가능합니다." promptTitle="입력 안내" prompt="0 ~ 100 범위의 숫자를 입력하세요." type="decimal" operator="between">
      <formula1>0</formula1>
      <formula2>100</formula2>
    </dataValidation>
    <dataValidation sqref="B7" showDropDown="0" showInputMessage="0" showErrorMessage="0" allowBlank="0" errorTitle="입력 오류" error="숫자만 입력 가능합니다." promptTitle="입력 안내" prompt="1 ~ 30 범위의 숫자를 입력하세요." type="decimal" operator="between">
      <formula1>1</formula1>
      <formula2>30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EAFE"/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6" customWidth="1" min="4" max="4"/>
    <col width="18" customWidth="1" min="5" max="5"/>
    <col width="18" customWidth="1" min="6" max="6"/>
  </cols>
  <sheetData>
    <row r="1">
      <c r="A1" s="6" t="inlineStr">
        <is>
          <t>연차</t>
        </is>
      </c>
      <c r="B1" s="6" t="inlineStr">
        <is>
          <t>연초 잔액</t>
        </is>
      </c>
      <c r="C1" s="6" t="inlineStr">
        <is>
          <t>연간 추가 투자</t>
        </is>
      </c>
      <c r="D1" s="6" t="inlineStr">
        <is>
          <t>이자 수익</t>
        </is>
      </c>
      <c r="E1" s="6" t="inlineStr">
        <is>
          <t>연말 잔액</t>
        </is>
      </c>
      <c r="F1" s="6" t="inlineStr">
        <is>
          <t>투자 원금 누적</t>
        </is>
      </c>
    </row>
    <row r="2">
      <c r="A2" s="7">
        <f>IF(1&gt;입력!B7,"",1)</f>
        <v/>
      </c>
      <c r="B2" s="8">
        <f>IF(1&gt;입력!B7,"",입력!B4)</f>
        <v/>
      </c>
      <c r="C2" s="8">
        <f>IF(1&gt;입력!B7,"",입력!B5*12)</f>
        <v/>
      </c>
      <c r="D2" s="8">
        <f>IFERROR(IF(1&gt;입력!B7,"",ROUND((B2+C2)*입력!B6/100,0)),0)</f>
        <v/>
      </c>
      <c r="E2" s="8">
        <f>IF(1&gt;입력!B7,"",B2+C2+D2)</f>
        <v/>
      </c>
      <c r="F2" s="8">
        <f>IF(1&gt;입력!B7,"",입력!B4+입력!B5*12*1)</f>
        <v/>
      </c>
    </row>
    <row r="3">
      <c r="A3" s="7">
        <f>IF(2&gt;입력!B7,"",2)</f>
        <v/>
      </c>
      <c r="B3" s="8">
        <f>IF(2&gt;입력!B7,"",E2)</f>
        <v/>
      </c>
      <c r="C3" s="8">
        <f>IF(2&gt;입력!B7,"",입력!B5*12)</f>
        <v/>
      </c>
      <c r="D3" s="8">
        <f>IFERROR(IF(2&gt;입력!B7,"",ROUND((B3+C3)*입력!B6/100,0)),0)</f>
        <v/>
      </c>
      <c r="E3" s="8">
        <f>IF(2&gt;입력!B7,"",B3+C3+D3)</f>
        <v/>
      </c>
      <c r="F3" s="8">
        <f>IF(2&gt;입력!B7,"",입력!B4+입력!B5*12*2)</f>
        <v/>
      </c>
    </row>
    <row r="4">
      <c r="A4" s="7">
        <f>IF(3&gt;입력!B7,"",3)</f>
        <v/>
      </c>
      <c r="B4" s="8">
        <f>IF(3&gt;입력!B7,"",E3)</f>
        <v/>
      </c>
      <c r="C4" s="8">
        <f>IF(3&gt;입력!B7,"",입력!B5*12)</f>
        <v/>
      </c>
      <c r="D4" s="8">
        <f>IFERROR(IF(3&gt;입력!B7,"",ROUND((B4+C4)*입력!B6/100,0)),0)</f>
        <v/>
      </c>
      <c r="E4" s="8">
        <f>IF(3&gt;입력!B7,"",B4+C4+D4)</f>
        <v/>
      </c>
      <c r="F4" s="8">
        <f>IF(3&gt;입력!B7,"",입력!B4+입력!B5*12*3)</f>
        <v/>
      </c>
    </row>
    <row r="5">
      <c r="A5" s="7">
        <f>IF(4&gt;입력!B7,"",4)</f>
        <v/>
      </c>
      <c r="B5" s="8">
        <f>IF(4&gt;입력!B7,"",E4)</f>
        <v/>
      </c>
      <c r="C5" s="8">
        <f>IF(4&gt;입력!B7,"",입력!B5*12)</f>
        <v/>
      </c>
      <c r="D5" s="8">
        <f>IFERROR(IF(4&gt;입력!B7,"",ROUND((B5+C5)*입력!B6/100,0)),0)</f>
        <v/>
      </c>
      <c r="E5" s="8">
        <f>IF(4&gt;입력!B7,"",B5+C5+D5)</f>
        <v/>
      </c>
      <c r="F5" s="8">
        <f>IF(4&gt;입력!B7,"",입력!B4+입력!B5*12*4)</f>
        <v/>
      </c>
    </row>
    <row r="6">
      <c r="A6" s="7">
        <f>IF(5&gt;입력!B7,"",5)</f>
        <v/>
      </c>
      <c r="B6" s="8">
        <f>IF(5&gt;입력!B7,"",E5)</f>
        <v/>
      </c>
      <c r="C6" s="8">
        <f>IF(5&gt;입력!B7,"",입력!B5*12)</f>
        <v/>
      </c>
      <c r="D6" s="8">
        <f>IFERROR(IF(5&gt;입력!B7,"",ROUND((B6+C6)*입력!B6/100,0)),0)</f>
        <v/>
      </c>
      <c r="E6" s="8">
        <f>IF(5&gt;입력!B7,"",B6+C6+D6)</f>
        <v/>
      </c>
      <c r="F6" s="8">
        <f>IF(5&gt;입력!B7,"",입력!B4+입력!B5*12*5)</f>
        <v/>
      </c>
    </row>
    <row r="7">
      <c r="A7" s="7">
        <f>IF(6&gt;입력!B7,"",6)</f>
        <v/>
      </c>
      <c r="B7" s="8">
        <f>IF(6&gt;입력!B7,"",E6)</f>
        <v/>
      </c>
      <c r="C7" s="8">
        <f>IF(6&gt;입력!B7,"",입력!B5*12)</f>
        <v/>
      </c>
      <c r="D7" s="8">
        <f>IFERROR(IF(6&gt;입력!B7,"",ROUND((B7+C7)*입력!B6/100,0)),0)</f>
        <v/>
      </c>
      <c r="E7" s="8">
        <f>IF(6&gt;입력!B7,"",B7+C7+D7)</f>
        <v/>
      </c>
      <c r="F7" s="8">
        <f>IF(6&gt;입력!B7,"",입력!B4+입력!B5*12*6)</f>
        <v/>
      </c>
    </row>
    <row r="8">
      <c r="A8" s="7">
        <f>IF(7&gt;입력!B7,"",7)</f>
        <v/>
      </c>
      <c r="B8" s="8">
        <f>IF(7&gt;입력!B7,"",E7)</f>
        <v/>
      </c>
      <c r="C8" s="8">
        <f>IF(7&gt;입력!B7,"",입력!B5*12)</f>
        <v/>
      </c>
      <c r="D8" s="8">
        <f>IFERROR(IF(7&gt;입력!B7,"",ROUND((B8+C8)*입력!B6/100,0)),0)</f>
        <v/>
      </c>
      <c r="E8" s="8">
        <f>IF(7&gt;입력!B7,"",B8+C8+D8)</f>
        <v/>
      </c>
      <c r="F8" s="8">
        <f>IF(7&gt;입력!B7,"",입력!B4+입력!B5*12*7)</f>
        <v/>
      </c>
    </row>
    <row r="9">
      <c r="A9" s="7">
        <f>IF(8&gt;입력!B7,"",8)</f>
        <v/>
      </c>
      <c r="B9" s="8">
        <f>IF(8&gt;입력!B7,"",E8)</f>
        <v/>
      </c>
      <c r="C9" s="8">
        <f>IF(8&gt;입력!B7,"",입력!B5*12)</f>
        <v/>
      </c>
      <c r="D9" s="8">
        <f>IFERROR(IF(8&gt;입력!B7,"",ROUND((B9+C9)*입력!B6/100,0)),0)</f>
        <v/>
      </c>
      <c r="E9" s="8">
        <f>IF(8&gt;입력!B7,"",B9+C9+D9)</f>
        <v/>
      </c>
      <c r="F9" s="8">
        <f>IF(8&gt;입력!B7,"",입력!B4+입력!B5*12*8)</f>
        <v/>
      </c>
    </row>
    <row r="10">
      <c r="A10" s="7">
        <f>IF(9&gt;입력!B7,"",9)</f>
        <v/>
      </c>
      <c r="B10" s="8">
        <f>IF(9&gt;입력!B7,"",E9)</f>
        <v/>
      </c>
      <c r="C10" s="8">
        <f>IF(9&gt;입력!B7,"",입력!B5*12)</f>
        <v/>
      </c>
      <c r="D10" s="8">
        <f>IFERROR(IF(9&gt;입력!B7,"",ROUND((B10+C10)*입력!B6/100,0)),0)</f>
        <v/>
      </c>
      <c r="E10" s="8">
        <f>IF(9&gt;입력!B7,"",B10+C10+D10)</f>
        <v/>
      </c>
      <c r="F10" s="8">
        <f>IF(9&gt;입력!B7,"",입력!B4+입력!B5*12*9)</f>
        <v/>
      </c>
    </row>
    <row r="11">
      <c r="A11" s="7">
        <f>IF(10&gt;입력!B7,"",10)</f>
        <v/>
      </c>
      <c r="B11" s="8">
        <f>IF(10&gt;입력!B7,"",E10)</f>
        <v/>
      </c>
      <c r="C11" s="8">
        <f>IF(10&gt;입력!B7,"",입력!B5*12)</f>
        <v/>
      </c>
      <c r="D11" s="8">
        <f>IFERROR(IF(10&gt;입력!B7,"",ROUND((B11+C11)*입력!B6/100,0)),0)</f>
        <v/>
      </c>
      <c r="E11" s="8">
        <f>IF(10&gt;입력!B7,"",B11+C11+D11)</f>
        <v/>
      </c>
      <c r="F11" s="8">
        <f>IF(10&gt;입력!B7,"",입력!B4+입력!B5*12*10)</f>
        <v/>
      </c>
    </row>
    <row r="12">
      <c r="A12" s="7">
        <f>IF(11&gt;입력!B7,"",11)</f>
        <v/>
      </c>
      <c r="B12" s="8">
        <f>IF(11&gt;입력!B7,"",E11)</f>
        <v/>
      </c>
      <c r="C12" s="8">
        <f>IF(11&gt;입력!B7,"",입력!B5*12)</f>
        <v/>
      </c>
      <c r="D12" s="8">
        <f>IFERROR(IF(11&gt;입력!B7,"",ROUND((B12+C12)*입력!B6/100,0)),0)</f>
        <v/>
      </c>
      <c r="E12" s="8">
        <f>IF(11&gt;입력!B7,"",B12+C12+D12)</f>
        <v/>
      </c>
      <c r="F12" s="8">
        <f>IF(11&gt;입력!B7,"",입력!B4+입력!B5*12*11)</f>
        <v/>
      </c>
    </row>
    <row r="13">
      <c r="A13" s="7">
        <f>IF(12&gt;입력!B7,"",12)</f>
        <v/>
      </c>
      <c r="B13" s="8">
        <f>IF(12&gt;입력!B7,"",E12)</f>
        <v/>
      </c>
      <c r="C13" s="8">
        <f>IF(12&gt;입력!B7,"",입력!B5*12)</f>
        <v/>
      </c>
      <c r="D13" s="8">
        <f>IFERROR(IF(12&gt;입력!B7,"",ROUND((B13+C13)*입력!B6/100,0)),0)</f>
        <v/>
      </c>
      <c r="E13" s="8">
        <f>IF(12&gt;입력!B7,"",B13+C13+D13)</f>
        <v/>
      </c>
      <c r="F13" s="8">
        <f>IF(12&gt;입력!B7,"",입력!B4+입력!B5*12*12)</f>
        <v/>
      </c>
    </row>
    <row r="14">
      <c r="A14" s="7">
        <f>IF(13&gt;입력!B7,"",13)</f>
        <v/>
      </c>
      <c r="B14" s="8">
        <f>IF(13&gt;입력!B7,"",E13)</f>
        <v/>
      </c>
      <c r="C14" s="8">
        <f>IF(13&gt;입력!B7,"",입력!B5*12)</f>
        <v/>
      </c>
      <c r="D14" s="8">
        <f>IFERROR(IF(13&gt;입력!B7,"",ROUND((B14+C14)*입력!B6/100,0)),0)</f>
        <v/>
      </c>
      <c r="E14" s="8">
        <f>IF(13&gt;입력!B7,"",B14+C14+D14)</f>
        <v/>
      </c>
      <c r="F14" s="8">
        <f>IF(13&gt;입력!B7,"",입력!B4+입력!B5*12*13)</f>
        <v/>
      </c>
    </row>
    <row r="15">
      <c r="A15" s="7">
        <f>IF(14&gt;입력!B7,"",14)</f>
        <v/>
      </c>
      <c r="B15" s="8">
        <f>IF(14&gt;입력!B7,"",E14)</f>
        <v/>
      </c>
      <c r="C15" s="8">
        <f>IF(14&gt;입력!B7,"",입력!B5*12)</f>
        <v/>
      </c>
      <c r="D15" s="8">
        <f>IFERROR(IF(14&gt;입력!B7,"",ROUND((B15+C15)*입력!B6/100,0)),0)</f>
        <v/>
      </c>
      <c r="E15" s="8">
        <f>IF(14&gt;입력!B7,"",B15+C15+D15)</f>
        <v/>
      </c>
      <c r="F15" s="8">
        <f>IF(14&gt;입력!B7,"",입력!B4+입력!B5*12*14)</f>
        <v/>
      </c>
    </row>
    <row r="16">
      <c r="A16" s="7">
        <f>IF(15&gt;입력!B7,"",15)</f>
        <v/>
      </c>
      <c r="B16" s="8">
        <f>IF(15&gt;입력!B7,"",E15)</f>
        <v/>
      </c>
      <c r="C16" s="8">
        <f>IF(15&gt;입력!B7,"",입력!B5*12)</f>
        <v/>
      </c>
      <c r="D16" s="8">
        <f>IFERROR(IF(15&gt;입력!B7,"",ROUND((B16+C16)*입력!B6/100,0)),0)</f>
        <v/>
      </c>
      <c r="E16" s="8">
        <f>IF(15&gt;입력!B7,"",B16+C16+D16)</f>
        <v/>
      </c>
      <c r="F16" s="8">
        <f>IF(15&gt;입력!B7,"",입력!B4+입력!B5*12*15)</f>
        <v/>
      </c>
    </row>
    <row r="17">
      <c r="A17" s="7">
        <f>IF(16&gt;입력!B7,"",16)</f>
        <v/>
      </c>
      <c r="B17" s="8">
        <f>IF(16&gt;입력!B7,"",E16)</f>
        <v/>
      </c>
      <c r="C17" s="8">
        <f>IF(16&gt;입력!B7,"",입력!B5*12)</f>
        <v/>
      </c>
      <c r="D17" s="8">
        <f>IFERROR(IF(16&gt;입력!B7,"",ROUND((B17+C17)*입력!B6/100,0)),0)</f>
        <v/>
      </c>
      <c r="E17" s="8">
        <f>IF(16&gt;입력!B7,"",B17+C17+D17)</f>
        <v/>
      </c>
      <c r="F17" s="8">
        <f>IF(16&gt;입력!B7,"",입력!B4+입력!B5*12*16)</f>
        <v/>
      </c>
    </row>
    <row r="18">
      <c r="A18" s="7">
        <f>IF(17&gt;입력!B7,"",17)</f>
        <v/>
      </c>
      <c r="B18" s="8">
        <f>IF(17&gt;입력!B7,"",E17)</f>
        <v/>
      </c>
      <c r="C18" s="8">
        <f>IF(17&gt;입력!B7,"",입력!B5*12)</f>
        <v/>
      </c>
      <c r="D18" s="8">
        <f>IFERROR(IF(17&gt;입력!B7,"",ROUND((B18+C18)*입력!B6/100,0)),0)</f>
        <v/>
      </c>
      <c r="E18" s="8">
        <f>IF(17&gt;입력!B7,"",B18+C18+D18)</f>
        <v/>
      </c>
      <c r="F18" s="8">
        <f>IF(17&gt;입력!B7,"",입력!B4+입력!B5*12*17)</f>
        <v/>
      </c>
    </row>
    <row r="19">
      <c r="A19" s="7">
        <f>IF(18&gt;입력!B7,"",18)</f>
        <v/>
      </c>
      <c r="B19" s="8">
        <f>IF(18&gt;입력!B7,"",E18)</f>
        <v/>
      </c>
      <c r="C19" s="8">
        <f>IF(18&gt;입력!B7,"",입력!B5*12)</f>
        <v/>
      </c>
      <c r="D19" s="8">
        <f>IFERROR(IF(18&gt;입력!B7,"",ROUND((B19+C19)*입력!B6/100,0)),0)</f>
        <v/>
      </c>
      <c r="E19" s="8">
        <f>IF(18&gt;입력!B7,"",B19+C19+D19)</f>
        <v/>
      </c>
      <c r="F19" s="8">
        <f>IF(18&gt;입력!B7,"",입력!B4+입력!B5*12*18)</f>
        <v/>
      </c>
    </row>
    <row r="20">
      <c r="A20" s="7">
        <f>IF(19&gt;입력!B7,"",19)</f>
        <v/>
      </c>
      <c r="B20" s="8">
        <f>IF(19&gt;입력!B7,"",E19)</f>
        <v/>
      </c>
      <c r="C20" s="8">
        <f>IF(19&gt;입력!B7,"",입력!B5*12)</f>
        <v/>
      </c>
      <c r="D20" s="8">
        <f>IFERROR(IF(19&gt;입력!B7,"",ROUND((B20+C20)*입력!B6/100,0)),0)</f>
        <v/>
      </c>
      <c r="E20" s="8">
        <f>IF(19&gt;입력!B7,"",B20+C20+D20)</f>
        <v/>
      </c>
      <c r="F20" s="8">
        <f>IF(19&gt;입력!B7,"",입력!B4+입력!B5*12*19)</f>
        <v/>
      </c>
    </row>
    <row r="21">
      <c r="A21" s="7">
        <f>IF(20&gt;입력!B7,"",20)</f>
        <v/>
      </c>
      <c r="B21" s="8">
        <f>IF(20&gt;입력!B7,"",E20)</f>
        <v/>
      </c>
      <c r="C21" s="8">
        <f>IF(20&gt;입력!B7,"",입력!B5*12)</f>
        <v/>
      </c>
      <c r="D21" s="8">
        <f>IFERROR(IF(20&gt;입력!B7,"",ROUND((B21+C21)*입력!B6/100,0)),0)</f>
        <v/>
      </c>
      <c r="E21" s="8">
        <f>IF(20&gt;입력!B7,"",B21+C21+D21)</f>
        <v/>
      </c>
      <c r="F21" s="8">
        <f>IF(20&gt;입력!B7,"",입력!B4+입력!B5*12*20)</f>
        <v/>
      </c>
    </row>
    <row r="22">
      <c r="A22" s="7">
        <f>IF(21&gt;입력!B7,"",21)</f>
        <v/>
      </c>
      <c r="B22" s="8">
        <f>IF(21&gt;입력!B7,"",E21)</f>
        <v/>
      </c>
      <c r="C22" s="8">
        <f>IF(21&gt;입력!B7,"",입력!B5*12)</f>
        <v/>
      </c>
      <c r="D22" s="8">
        <f>IFERROR(IF(21&gt;입력!B7,"",ROUND((B22+C22)*입력!B6/100,0)),0)</f>
        <v/>
      </c>
      <c r="E22" s="8">
        <f>IF(21&gt;입력!B7,"",B22+C22+D22)</f>
        <v/>
      </c>
      <c r="F22" s="8">
        <f>IF(21&gt;입력!B7,"",입력!B4+입력!B5*12*21)</f>
        <v/>
      </c>
    </row>
    <row r="23">
      <c r="A23" s="7">
        <f>IF(22&gt;입력!B7,"",22)</f>
        <v/>
      </c>
      <c r="B23" s="8">
        <f>IF(22&gt;입력!B7,"",E22)</f>
        <v/>
      </c>
      <c r="C23" s="8">
        <f>IF(22&gt;입력!B7,"",입력!B5*12)</f>
        <v/>
      </c>
      <c r="D23" s="8">
        <f>IFERROR(IF(22&gt;입력!B7,"",ROUND((B23+C23)*입력!B6/100,0)),0)</f>
        <v/>
      </c>
      <c r="E23" s="8">
        <f>IF(22&gt;입력!B7,"",B23+C23+D23)</f>
        <v/>
      </c>
      <c r="F23" s="8">
        <f>IF(22&gt;입력!B7,"",입력!B4+입력!B5*12*22)</f>
        <v/>
      </c>
    </row>
    <row r="24">
      <c r="A24" s="7">
        <f>IF(23&gt;입력!B7,"",23)</f>
        <v/>
      </c>
      <c r="B24" s="8">
        <f>IF(23&gt;입력!B7,"",E23)</f>
        <v/>
      </c>
      <c r="C24" s="8">
        <f>IF(23&gt;입력!B7,"",입력!B5*12)</f>
        <v/>
      </c>
      <c r="D24" s="8">
        <f>IFERROR(IF(23&gt;입력!B7,"",ROUND((B24+C24)*입력!B6/100,0)),0)</f>
        <v/>
      </c>
      <c r="E24" s="8">
        <f>IF(23&gt;입력!B7,"",B24+C24+D24)</f>
        <v/>
      </c>
      <c r="F24" s="8">
        <f>IF(23&gt;입력!B7,"",입력!B4+입력!B5*12*23)</f>
        <v/>
      </c>
    </row>
    <row r="25">
      <c r="A25" s="7">
        <f>IF(24&gt;입력!B7,"",24)</f>
        <v/>
      </c>
      <c r="B25" s="8">
        <f>IF(24&gt;입력!B7,"",E24)</f>
        <v/>
      </c>
      <c r="C25" s="8">
        <f>IF(24&gt;입력!B7,"",입력!B5*12)</f>
        <v/>
      </c>
      <c r="D25" s="8">
        <f>IFERROR(IF(24&gt;입력!B7,"",ROUND((B25+C25)*입력!B6/100,0)),0)</f>
        <v/>
      </c>
      <c r="E25" s="8">
        <f>IF(24&gt;입력!B7,"",B25+C25+D25)</f>
        <v/>
      </c>
      <c r="F25" s="8">
        <f>IF(24&gt;입력!B7,"",입력!B4+입력!B5*12*24)</f>
        <v/>
      </c>
    </row>
    <row r="26">
      <c r="A26" s="7">
        <f>IF(25&gt;입력!B7,"",25)</f>
        <v/>
      </c>
      <c r="B26" s="8">
        <f>IF(25&gt;입력!B7,"",E25)</f>
        <v/>
      </c>
      <c r="C26" s="8">
        <f>IF(25&gt;입력!B7,"",입력!B5*12)</f>
        <v/>
      </c>
      <c r="D26" s="8">
        <f>IFERROR(IF(25&gt;입력!B7,"",ROUND((B26+C26)*입력!B6/100,0)),0)</f>
        <v/>
      </c>
      <c r="E26" s="8">
        <f>IF(25&gt;입력!B7,"",B26+C26+D26)</f>
        <v/>
      </c>
      <c r="F26" s="8">
        <f>IF(25&gt;입력!B7,"",입력!B4+입력!B5*12*25)</f>
        <v/>
      </c>
    </row>
    <row r="27">
      <c r="A27" s="7">
        <f>IF(26&gt;입력!B7,"",26)</f>
        <v/>
      </c>
      <c r="B27" s="8">
        <f>IF(26&gt;입력!B7,"",E26)</f>
        <v/>
      </c>
      <c r="C27" s="8">
        <f>IF(26&gt;입력!B7,"",입력!B5*12)</f>
        <v/>
      </c>
      <c r="D27" s="8">
        <f>IFERROR(IF(26&gt;입력!B7,"",ROUND((B27+C27)*입력!B6/100,0)),0)</f>
        <v/>
      </c>
      <c r="E27" s="8">
        <f>IF(26&gt;입력!B7,"",B27+C27+D27)</f>
        <v/>
      </c>
      <c r="F27" s="8">
        <f>IF(26&gt;입력!B7,"",입력!B4+입력!B5*12*26)</f>
        <v/>
      </c>
    </row>
    <row r="28">
      <c r="A28" s="7">
        <f>IF(27&gt;입력!B7,"",27)</f>
        <v/>
      </c>
      <c r="B28" s="8">
        <f>IF(27&gt;입력!B7,"",E27)</f>
        <v/>
      </c>
      <c r="C28" s="8">
        <f>IF(27&gt;입력!B7,"",입력!B5*12)</f>
        <v/>
      </c>
      <c r="D28" s="8">
        <f>IFERROR(IF(27&gt;입력!B7,"",ROUND((B28+C28)*입력!B6/100,0)),0)</f>
        <v/>
      </c>
      <c r="E28" s="8">
        <f>IF(27&gt;입력!B7,"",B28+C28+D28)</f>
        <v/>
      </c>
      <c r="F28" s="8">
        <f>IF(27&gt;입력!B7,"",입력!B4+입력!B5*12*27)</f>
        <v/>
      </c>
    </row>
    <row r="29">
      <c r="A29" s="7">
        <f>IF(28&gt;입력!B7,"",28)</f>
        <v/>
      </c>
      <c r="B29" s="8">
        <f>IF(28&gt;입력!B7,"",E28)</f>
        <v/>
      </c>
      <c r="C29" s="8">
        <f>IF(28&gt;입력!B7,"",입력!B5*12)</f>
        <v/>
      </c>
      <c r="D29" s="8">
        <f>IFERROR(IF(28&gt;입력!B7,"",ROUND((B29+C29)*입력!B6/100,0)),0)</f>
        <v/>
      </c>
      <c r="E29" s="8">
        <f>IF(28&gt;입력!B7,"",B29+C29+D29)</f>
        <v/>
      </c>
      <c r="F29" s="8">
        <f>IF(28&gt;입력!B7,"",입력!B4+입력!B5*12*28)</f>
        <v/>
      </c>
    </row>
    <row r="30">
      <c r="A30" s="7">
        <f>IF(29&gt;입력!B7,"",29)</f>
        <v/>
      </c>
      <c r="B30" s="8">
        <f>IF(29&gt;입력!B7,"",E29)</f>
        <v/>
      </c>
      <c r="C30" s="8">
        <f>IF(29&gt;입력!B7,"",입력!B5*12)</f>
        <v/>
      </c>
      <c r="D30" s="8">
        <f>IFERROR(IF(29&gt;입력!B7,"",ROUND((B30+C30)*입력!B6/100,0)),0)</f>
        <v/>
      </c>
      <c r="E30" s="8">
        <f>IF(29&gt;입력!B7,"",B30+C30+D30)</f>
        <v/>
      </c>
      <c r="F30" s="8">
        <f>IF(29&gt;입력!B7,"",입력!B4+입력!B5*12*29)</f>
        <v/>
      </c>
    </row>
    <row r="31">
      <c r="A31" s="7">
        <f>IF(30&gt;입력!B7,"",30)</f>
        <v/>
      </c>
      <c r="B31" s="8">
        <f>IF(30&gt;입력!B7,"",E30)</f>
        <v/>
      </c>
      <c r="C31" s="8">
        <f>IF(30&gt;입력!B7,"",입력!B5*12)</f>
        <v/>
      </c>
      <c r="D31" s="8">
        <f>IFERROR(IF(30&gt;입력!B7,"",ROUND((B31+C31)*입력!B6/100,0)),0)</f>
        <v/>
      </c>
      <c r="E31" s="8">
        <f>IF(30&gt;입력!B7,"",B31+C31+D31)</f>
        <v/>
      </c>
      <c r="F31" s="8">
        <f>IF(30&gt;입력!B7,"",입력!B4+입력!B5*12*30)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conditionalFormatting sqref="E2:E31">
    <cfRule type="dataBar" priority="1">
      <dataBar>
        <cfvo type="min"/>
        <cfvo type="max"/>
        <color rgb="0010B981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FAE5"/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</cols>
  <sheetData>
    <row r="1">
      <c r="A1" s="1" t="inlineStr">
        <is>
          <t>💰 복리 시뮬레이션 대시보드</t>
        </is>
      </c>
    </row>
    <row r="3">
      <c r="A3" s="2" t="inlineStr">
        <is>
          <t>총 투자원금</t>
        </is>
      </c>
      <c r="B3" s="9">
        <f>입력!B4+입력!B5*12*입력!B7</f>
        <v/>
      </c>
    </row>
    <row r="4">
      <c r="A4" s="2" t="inlineStr">
        <is>
          <t>최종 평가액</t>
        </is>
      </c>
      <c r="B4" s="10">
        <f>IFERROR(LOOKUP(2,1/(계산!E2:E31&lt;&gt;""),계산!E2:E31),0)</f>
        <v/>
      </c>
    </row>
    <row r="5">
      <c r="A5" s="2" t="inlineStr">
        <is>
          <t>총 수익</t>
        </is>
      </c>
      <c r="B5" s="10">
        <f>B4-B3</f>
        <v/>
      </c>
    </row>
    <row r="6">
      <c r="A6" s="2" t="inlineStr">
        <is>
          <t>수익률</t>
        </is>
      </c>
      <c r="B6" s="11">
        <f>IFERROR(ROUND(B5/B3*100,1),0)</f>
        <v/>
      </c>
    </row>
    <row r="7">
      <c r="A7" s="2" t="inlineStr">
        <is>
          <t>총 이자 수익</t>
        </is>
      </c>
      <c r="B7" s="9">
        <f>IFERROR(SUM(계산!D2:D31),0)</f>
        <v/>
      </c>
    </row>
    <row r="8">
      <c r="A8" s="2" t="inlineStr">
        <is>
          <t>원금 대비 배수</t>
        </is>
      </c>
      <c r="B8" s="12">
        <f>IFERROR(ROUND(B4/B3,1),0)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FC000"/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복리 수익 시뮬레이터 사용 가이드</t>
        </is>
      </c>
    </row>
    <row r="3">
      <c r="A3" s="13" t="inlineStr">
        <is>
          <t>■ 색상 범례</t>
        </is>
      </c>
    </row>
    <row r="4">
      <c r="A4" s="14" t="inlineStr">
        <is>
          <t>노란색 셀</t>
        </is>
      </c>
      <c r="B4" t="inlineStr">
        <is>
          <t>직접 입력하는 셀</t>
        </is>
      </c>
    </row>
    <row r="5">
      <c r="A5" s="15" t="inlineStr">
        <is>
          <t>파란색 셀</t>
        </is>
      </c>
      <c r="B5" t="inlineStr">
        <is>
          <t>자동 계산 셀 (수정 금지)</t>
        </is>
      </c>
    </row>
    <row r="6">
      <c r="A6" s="16" t="inlineStr">
        <is>
          <t>초록색 셀</t>
        </is>
      </c>
      <c r="B6" t="inlineStr">
        <is>
          <t>대시보드 요약 결과</t>
        </is>
      </c>
    </row>
    <row r="7">
      <c r="A7" s="17" t="inlineStr">
        <is>
          <t>파란 헤더</t>
        </is>
      </c>
      <c r="B7" t="inlineStr">
        <is>
          <t>테이블 헤더</t>
        </is>
      </c>
    </row>
    <row r="9">
      <c r="A9" s="13" t="inlineStr">
        <is>
          <t>■ 사용 방법</t>
        </is>
      </c>
    </row>
    <row r="10">
      <c r="A10" s="18" t="inlineStr">
        <is>
          <t>1. [입력] 시트에서 투자 조건을 입력합니다.</t>
        </is>
      </c>
    </row>
    <row r="11">
      <c r="A11" s="18" t="inlineStr">
        <is>
          <t xml:space="preserve">   - 초기 투자금: 처음에 넣는 목돈</t>
        </is>
      </c>
    </row>
    <row r="12">
      <c r="A12" s="18" t="inlineStr">
        <is>
          <t xml:space="preserve">   - 월 추가 투자금: 매월 적립하는 금액</t>
        </is>
      </c>
    </row>
    <row r="13">
      <c r="A13" s="18" t="inlineStr">
        <is>
          <t xml:space="preserve">   - 연이율: 기대 수익률 (예: S&amp;P500 장기 평균 ~8%)</t>
        </is>
      </c>
    </row>
    <row r="14">
      <c r="A14" s="18" t="inlineStr">
        <is>
          <t xml:space="preserve">   - 투자 기간: 1~30년</t>
        </is>
      </c>
    </row>
    <row r="15">
      <c r="A15" s="18" t="inlineStr"/>
    </row>
    <row r="16">
      <c r="A16" s="18" t="inlineStr">
        <is>
          <t>2. [계산] 시트에서 연도별 잔액, 이자 수익, 투자 원금이 자동 계산됩니다.</t>
        </is>
      </c>
    </row>
    <row r="17">
      <c r="A17" s="18" t="inlineStr"/>
    </row>
    <row r="18">
      <c r="A18" s="18" t="inlineStr">
        <is>
          <t>3. [대시보드]에서 최종 평가액, 수익률, 원금 대비 배수를 확인합니다.</t>
        </is>
      </c>
    </row>
    <row r="19">
      <c r="A19" s="18" t="inlineStr">
        <is>
          <t xml:space="preserve">   - 복리 성장 곡선 vs 투자 원금 직선 비교 그래프</t>
        </is>
      </c>
    </row>
    <row r="20">
      <c r="A20" s="18" t="inlineStr"/>
    </row>
    <row r="21">
      <c r="A21" s="18" t="inlineStr">
        <is>
          <t>※ 복리의 핵심: 시간이 길어질수록 이자가 이자를 낳아 기하급수적으로 성장합니다.</t>
        </is>
      </c>
    </row>
    <row r="22">
      <c r="A22" s="18" t="inlineStr">
        <is>
          <t>※ 실제 투자 수익률은 변동하므로, 이 시뮬레이션은 고정 수익률 가정입니다.</t>
        </is>
      </c>
    </row>
    <row r="24">
      <c r="A24" s="13" t="inlineStr">
        <is>
          <t>■ 주의사항</t>
        </is>
      </c>
    </row>
    <row r="25">
      <c r="A25" t="inlineStr">
        <is>
          <t>• 파란색·초록색 셀의 수식을 수정하지 마세요. 계산이 깨질 수 있습니다.</t>
        </is>
      </c>
    </row>
    <row r="26">
      <c r="A26" t="inlineStr">
        <is>
          <t>• 노란색 셀에만 값을 입력하세요.</t>
        </is>
      </c>
    </row>
    <row r="27">
      <c r="A27" t="inlineStr">
        <is>
          <t>• 모든 금액 단위는 원(₩)입니다.</t>
        </is>
      </c>
    </row>
    <row r="28">
      <c r="A28" t="inlineStr">
        <is>
          <t>• 세금/수익률 계산은 참고용이며, 정확한 금액은 전문가에게 확인하세요.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2026-04-09T12:05:53Z</dcterms:created>
  <dcterms:modified xmlns:dcterms="http://purl.org/dc/terms/" xmlns:xsi="http://www.w3.org/2001/XMLSchema-instance" xsi:type="dcterms:W3CDTF">2026-04-09T12:05:53Z</dcterms:modified>
</cp:coreProperties>
</file>